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outhgateky-my.sharepoint.com/personal/pedgley_southgateky_org/Documents/BUDGET 2026-2027/Ordinances/"/>
    </mc:Choice>
  </mc:AlternateContent>
  <xr:revisionPtr revIDLastSave="13" documentId="8_{588EA2E2-5CA6-4326-864B-4962415CC61E}" xr6:coauthVersionLast="47" xr6:coauthVersionMax="47" xr10:uidLastSave="{8DC01F8F-A09F-41A6-9B1F-B45E95A78B07}"/>
  <bookViews>
    <workbookView xWindow="28680" yWindow="-120" windowWidth="29040" windowHeight="15720" xr2:uid="{00000000-000D-0000-FFFF-FFFF00000000}"/>
  </bookViews>
  <sheets>
    <sheet name="6-30-2027" sheetId="4" r:id="rId1"/>
    <sheet name="6-30-2026" sheetId="2" r:id="rId2"/>
    <sheet name="6-29-2024" sheetId="3" r:id="rId3"/>
  </sheets>
  <definedNames>
    <definedName name="_xlnm.Print_Area" localSheetId="2">'6-29-2024'!$A$1:$F$29</definedName>
    <definedName name="_xlnm.Print_Area" localSheetId="1">'6-30-2026'!$A$1:$F$29</definedName>
    <definedName name="_xlnm.Print_Area" localSheetId="0">'6-30-2027'!$A$1:$F$28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B9" i="4"/>
  <c r="B10" i="4"/>
  <c r="C9" i="4"/>
  <c r="B20" i="4"/>
  <c r="D29" i="4" l="1"/>
  <c r="E24" i="4"/>
  <c r="D24" i="4"/>
  <c r="C24" i="4"/>
  <c r="C29" i="4" s="1"/>
  <c r="B24" i="4"/>
  <c r="B29" i="4" s="1"/>
  <c r="F23" i="4"/>
  <c r="F22" i="4"/>
  <c r="F21" i="4"/>
  <c r="F20" i="4"/>
  <c r="F19" i="4"/>
  <c r="F18" i="4"/>
  <c r="F17" i="4"/>
  <c r="F16" i="4"/>
  <c r="F15" i="4"/>
  <c r="E11" i="4"/>
  <c r="E25" i="4" s="1"/>
  <c r="E26" i="4" s="1"/>
  <c r="D11" i="4"/>
  <c r="D25" i="4" s="1"/>
  <c r="D26" i="4" s="1"/>
  <c r="C11" i="4"/>
  <c r="B11" i="4"/>
  <c r="F10" i="4"/>
  <c r="F9" i="4"/>
  <c r="F8" i="4"/>
  <c r="B20" i="2"/>
  <c r="C25" i="4" l="1"/>
  <c r="C26" i="4" s="1"/>
  <c r="B25" i="4"/>
  <c r="B26" i="4" s="1"/>
  <c r="F26" i="4" s="1"/>
  <c r="F24" i="4"/>
  <c r="E29" i="4"/>
  <c r="F11" i="4"/>
  <c r="D24" i="3"/>
  <c r="D29" i="3" s="1"/>
  <c r="F23" i="3"/>
  <c r="F22" i="3"/>
  <c r="F21" i="3"/>
  <c r="B20" i="3"/>
  <c r="B24" i="3" s="1"/>
  <c r="F19" i="3"/>
  <c r="F18" i="3"/>
  <c r="C17" i="3"/>
  <c r="F17" i="3" s="1"/>
  <c r="E16" i="3"/>
  <c r="F16" i="3" s="1"/>
  <c r="F15" i="3"/>
  <c r="E11" i="3"/>
  <c r="D11" i="3"/>
  <c r="B11" i="3"/>
  <c r="F10" i="3"/>
  <c r="C9" i="3"/>
  <c r="C11" i="3" s="1"/>
  <c r="B9" i="3"/>
  <c r="F9" i="3" s="1"/>
  <c r="F8" i="3"/>
  <c r="E11" i="2"/>
  <c r="F25" i="4" l="1"/>
  <c r="D25" i="3"/>
  <c r="D26" i="3" s="1"/>
  <c r="C24" i="3"/>
  <c r="C29" i="3" s="1"/>
  <c r="C25" i="3"/>
  <c r="C26" i="3" s="1"/>
  <c r="B25" i="3"/>
  <c r="E24" i="3"/>
  <c r="B29" i="3"/>
  <c r="F20" i="3"/>
  <c r="F11" i="3"/>
  <c r="E29" i="3" l="1"/>
  <c r="E25" i="3"/>
  <c r="E26" i="3" s="1"/>
  <c r="F24" i="3"/>
  <c r="B26" i="3"/>
  <c r="F25" i="3" l="1"/>
  <c r="F26" i="3"/>
  <c r="B24" i="2" l="1"/>
  <c r="E24" i="2" l="1"/>
  <c r="D24" i="2"/>
  <c r="C24" i="2"/>
  <c r="F23" i="2"/>
  <c r="F22" i="2"/>
  <c r="F21" i="2"/>
  <c r="F20" i="2"/>
  <c r="F19" i="2"/>
  <c r="F18" i="2"/>
  <c r="F17" i="2"/>
  <c r="F16" i="2"/>
  <c r="F15" i="2"/>
  <c r="F10" i="2"/>
  <c r="F9" i="2"/>
  <c r="F8" i="2"/>
  <c r="E29" i="2" l="1"/>
  <c r="E25" i="2" l="1"/>
  <c r="E26" i="2" s="1"/>
  <c r="D29" i="2"/>
  <c r="D11" i="2"/>
  <c r="D25" i="2" s="1"/>
  <c r="D26" i="2" s="1"/>
  <c r="B11" i="2"/>
  <c r="C11" i="2"/>
  <c r="B29" i="2" l="1"/>
  <c r="F24" i="2"/>
  <c r="B25" i="2"/>
  <c r="B26" i="2" s="1"/>
  <c r="F11" i="2"/>
  <c r="C25" i="2"/>
  <c r="C29" i="2"/>
  <c r="C26" i="2" l="1"/>
  <c r="F26" i="2" s="1"/>
  <c r="F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Edgley</author>
  </authors>
  <commentList>
    <comment ref="C8" authorId="0" shapeId="0" xr:uid="{4846A3B0-55EF-490F-AA92-543CE31DB13C}">
      <text>
        <r>
          <rPr>
            <b/>
            <sz val="9"/>
            <color indexed="81"/>
            <rFont val="Tahoma"/>
            <family val="2"/>
          </rPr>
          <t>Patty Edgley:</t>
        </r>
        <r>
          <rPr>
            <sz val="9"/>
            <color indexed="81"/>
            <rFont val="Tahoma"/>
            <family val="2"/>
          </rPr>
          <t xml:space="preserve">
6/1/23 FB  $29085+12000 MRA Rev-8890 Engineer-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Edgley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Patty Edgley:</t>
        </r>
        <r>
          <rPr>
            <sz val="9"/>
            <color indexed="81"/>
            <rFont val="Tahoma"/>
            <family val="2"/>
          </rPr>
          <t xml:space="preserve">
6/1/23 FB  $29085+12000 MRA Rev-8890 Engineer-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Edgley</author>
  </authors>
  <commentList>
    <comment ref="C8" authorId="0" shapeId="0" xr:uid="{320283E1-D17F-4957-968B-8D4C0FE593BE}">
      <text>
        <r>
          <rPr>
            <b/>
            <sz val="9"/>
            <color indexed="81"/>
            <rFont val="Tahoma"/>
            <family val="2"/>
          </rPr>
          <t>Patty Edgley:</t>
        </r>
        <r>
          <rPr>
            <sz val="9"/>
            <color indexed="81"/>
            <rFont val="Tahoma"/>
            <family val="2"/>
          </rPr>
          <t xml:space="preserve">
6/1/23 FB  $29085+12000 MRA Rev-8890 Engineer-</t>
        </r>
      </text>
    </comment>
  </commentList>
</comments>
</file>

<file path=xl/sharedStrings.xml><?xml version="1.0" encoding="utf-8"?>
<sst xmlns="http://schemas.openxmlformats.org/spreadsheetml/2006/main" count="78" uniqueCount="28">
  <si>
    <t>CITY OF SOUTHGATE</t>
  </si>
  <si>
    <t xml:space="preserve">ORIGINAL BUDGET </t>
  </si>
  <si>
    <t>General Fund</t>
  </si>
  <si>
    <t>Municipal Road Aid</t>
  </si>
  <si>
    <t>Southgate Community Center, Inc</t>
  </si>
  <si>
    <t>Special Projects Fund</t>
  </si>
  <si>
    <t>Memo Totals</t>
  </si>
  <si>
    <t>Fund Bal. Forward</t>
  </si>
  <si>
    <t>Estimated Revenues</t>
  </si>
  <si>
    <t>Transfer of Funds</t>
  </si>
  <si>
    <t>Total Resources                   Available for Appropriation</t>
  </si>
  <si>
    <t>Anticipated Expenses</t>
  </si>
  <si>
    <t>Admin &amp; General</t>
  </si>
  <si>
    <t>Police</t>
  </si>
  <si>
    <t>Streets</t>
  </si>
  <si>
    <t>Sewers</t>
  </si>
  <si>
    <t>Waste Collection</t>
  </si>
  <si>
    <t>Fire</t>
  </si>
  <si>
    <t>Community Center</t>
  </si>
  <si>
    <t>Parks</t>
  </si>
  <si>
    <t>Garage</t>
  </si>
  <si>
    <t>Total Anticipated  Appropriations</t>
  </si>
  <si>
    <t>Excess Res. Available over/under Appropriations</t>
  </si>
  <si>
    <t>Est. Fund Balance                End of Fiscal Year</t>
  </si>
  <si>
    <t>Check figure - net income</t>
  </si>
  <si>
    <t>7/1/2023-6/30/2024</t>
  </si>
  <si>
    <t>7/1/2025-6/30/2026</t>
  </si>
  <si>
    <t>7/1/2026-6/30/2027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</si>
</sst>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sz val="9"/>
      <color indexed="22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2" applyFont="1" applyBorder="1" applyAlignment="1">
      <alignment horizontal="center" wrapText="1"/>
    </xf>
    <xf numFmtId="0" fontId="4" fillId="2" borderId="1" xfId="2" applyFont="1" applyFill="1" applyBorder="1"/>
    <xf numFmtId="0" fontId="3" fillId="0" borderId="1" xfId="2" applyFont="1" applyBorder="1"/>
    <xf numFmtId="164" fontId="3" fillId="0" borderId="1" xfId="1" applyNumberFormat="1" applyFont="1" applyBorder="1" applyAlignment="1">
      <alignment horizontal="right"/>
    </xf>
    <xf numFmtId="0" fontId="3" fillId="2" borderId="1" xfId="2" applyFont="1" applyFill="1" applyBorder="1"/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left" vertical="center" wrapText="1"/>
    </xf>
    <xf numFmtId="0" fontId="2" fillId="0" borderId="0" xfId="2"/>
    <xf numFmtId="43" fontId="0" fillId="0" borderId="0" xfId="4" applyFont="1"/>
    <xf numFmtId="165" fontId="3" fillId="0" borderId="1" xfId="4" applyNumberFormat="1" applyFont="1" applyBorder="1"/>
    <xf numFmtId="165" fontId="0" fillId="0" borderId="0" xfId="4" applyNumberFormat="1" applyFont="1"/>
    <xf numFmtId="164" fontId="3" fillId="0" borderId="1" xfId="1" applyNumberFormat="1" applyFont="1" applyBorder="1"/>
    <xf numFmtId="164" fontId="0" fillId="0" borderId="0" xfId="1" applyNumberFormat="1" applyFont="1"/>
    <xf numFmtId="164" fontId="3" fillId="0" borderId="1" xfId="1" applyNumberFormat="1" applyFont="1" applyBorder="1" applyAlignment="1">
      <alignment horizontal="center" wrapText="1"/>
    </xf>
    <xf numFmtId="164" fontId="4" fillId="2" borderId="1" xfId="1" applyNumberFormat="1" applyFont="1" applyFill="1" applyBorder="1"/>
    <xf numFmtId="164" fontId="6" fillId="0" borderId="1" xfId="1" applyNumberFormat="1" applyFont="1" applyBorder="1" applyAlignment="1">
      <alignment horizontal="right"/>
    </xf>
    <xf numFmtId="164" fontId="3" fillId="2" borderId="1" xfId="1" applyNumberFormat="1" applyFont="1" applyFill="1" applyBorder="1"/>
    <xf numFmtId="164" fontId="7" fillId="0" borderId="1" xfId="1" applyNumberFormat="1" applyFont="1" applyBorder="1" applyAlignment="1"/>
    <xf numFmtId="164" fontId="3" fillId="0" borderId="1" xfId="1" applyNumberFormat="1" applyFont="1" applyBorder="1" applyAlignment="1"/>
    <xf numFmtId="164" fontId="7" fillId="0" borderId="1" xfId="1" applyNumberFormat="1" applyFont="1" applyBorder="1" applyAlignment="1">
      <alignment horizontal="center" vertical="center"/>
    </xf>
    <xf numFmtId="164" fontId="2" fillId="0" borderId="0" xfId="1" applyNumberFormat="1" applyFont="1"/>
    <xf numFmtId="164" fontId="0" fillId="0" borderId="0" xfId="0" applyNumberFormat="1"/>
    <xf numFmtId="14" fontId="0" fillId="0" borderId="0" xfId="0" applyNumberFormat="1" applyAlignment="1">
      <alignment horizontal="left"/>
    </xf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center" wrapText="1"/>
    </xf>
    <xf numFmtId="14" fontId="10" fillId="0" borderId="0" xfId="0" applyNumberFormat="1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0" fontId="3" fillId="0" borderId="1" xfId="2" applyFont="1" applyBorder="1"/>
    <xf numFmtId="0" fontId="3" fillId="0" borderId="1" xfId="2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</cellXfs>
  <cellStyles count="5">
    <cellStyle name="Comma" xfId="4" builtinId="3"/>
    <cellStyle name="Currency" xfId="1" builtinId="4"/>
    <cellStyle name="Currency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0BA5-6357-4B5E-B45A-1C2F3BBF9E36}">
  <dimension ref="A1:I29"/>
  <sheetViews>
    <sheetView tabSelected="1" zoomScaleNormal="100" workbookViewId="0">
      <selection activeCell="B17" sqref="B17"/>
    </sheetView>
  </sheetViews>
  <sheetFormatPr defaultRowHeight="15" x14ac:dyDescent="0.25"/>
  <cols>
    <col min="1" max="1" width="22.7109375" customWidth="1"/>
    <col min="2" max="6" width="15.85546875" style="13" customWidth="1"/>
    <col min="8" max="8" width="12.5703125" style="9" bestFit="1" customWidth="1"/>
    <col min="9" max="9" width="10" bestFit="1" customWidth="1"/>
  </cols>
  <sheetData>
    <row r="1" spans="1:9" ht="15.75" x14ac:dyDescent="0.25">
      <c r="A1" s="27" t="s">
        <v>0</v>
      </c>
    </row>
    <row r="2" spans="1:9" ht="15.75" x14ac:dyDescent="0.25">
      <c r="A2" s="27" t="s">
        <v>1</v>
      </c>
    </row>
    <row r="3" spans="1:9" ht="18.75" x14ac:dyDescent="0.3">
      <c r="A3" s="26" t="s">
        <v>27</v>
      </c>
    </row>
    <row r="5" spans="1:9" ht="15.75" x14ac:dyDescent="0.25">
      <c r="C5" s="28"/>
      <c r="D5" s="28"/>
      <c r="E5" s="28"/>
    </row>
    <row r="6" spans="1:9" ht="36.75" x14ac:dyDescent="0.25">
      <c r="A6" s="1"/>
      <c r="B6" s="14" t="s">
        <v>2</v>
      </c>
      <c r="C6" s="25" t="s">
        <v>3</v>
      </c>
      <c r="D6" s="25" t="s">
        <v>4</v>
      </c>
      <c r="E6" s="25" t="s">
        <v>5</v>
      </c>
      <c r="F6" s="14" t="s">
        <v>6</v>
      </c>
    </row>
    <row r="7" spans="1:9" x14ac:dyDescent="0.25">
      <c r="A7" s="2"/>
      <c r="B7" s="15"/>
      <c r="C7" s="15"/>
      <c r="D7" s="15"/>
      <c r="E7" s="15"/>
      <c r="F7" s="15"/>
    </row>
    <row r="8" spans="1:9" x14ac:dyDescent="0.25">
      <c r="A8" s="3" t="s">
        <v>7</v>
      </c>
      <c r="B8" s="24">
        <v>2308598</v>
      </c>
      <c r="C8" s="4">
        <v>319</v>
      </c>
      <c r="D8" s="4">
        <v>2128</v>
      </c>
      <c r="E8" s="4">
        <v>0</v>
      </c>
      <c r="F8" s="4">
        <f>SUM(B8:E8)</f>
        <v>2311045</v>
      </c>
      <c r="I8" s="22"/>
    </row>
    <row r="9" spans="1:9" x14ac:dyDescent="0.25">
      <c r="A9" s="3" t="s">
        <v>8</v>
      </c>
      <c r="B9" s="4">
        <f>4168843-48000</f>
        <v>4120843</v>
      </c>
      <c r="C9" s="4">
        <f>1640500-254000</f>
        <v>1386500</v>
      </c>
      <c r="D9" s="4">
        <v>48000</v>
      </c>
      <c r="E9" s="4">
        <v>0</v>
      </c>
      <c r="F9" s="4">
        <f t="shared" ref="F9:F10" si="0">SUM(B9:E9)</f>
        <v>5555343</v>
      </c>
      <c r="I9" s="22"/>
    </row>
    <row r="10" spans="1:9" s="11" customFormat="1" x14ac:dyDescent="0.25">
      <c r="A10" s="10" t="s">
        <v>9</v>
      </c>
      <c r="B10" s="4">
        <f>-254000+48000</f>
        <v>-206000</v>
      </c>
      <c r="C10" s="4">
        <v>254000</v>
      </c>
      <c r="D10" s="16">
        <v>-48000</v>
      </c>
      <c r="E10" s="16">
        <v>0</v>
      </c>
      <c r="F10" s="4">
        <f t="shared" si="0"/>
        <v>0</v>
      </c>
      <c r="H10" s="9"/>
      <c r="I10" s="22"/>
    </row>
    <row r="11" spans="1:9" x14ac:dyDescent="0.25">
      <c r="A11" s="30" t="s">
        <v>10</v>
      </c>
      <c r="B11" s="31">
        <f>SUM(B8:B10)</f>
        <v>6223441</v>
      </c>
      <c r="C11" s="31">
        <f>SUM(C8:C10)</f>
        <v>1640819</v>
      </c>
      <c r="D11" s="31">
        <f>SUM(D8:D10)</f>
        <v>2128</v>
      </c>
      <c r="E11" s="31">
        <f>SUM(E8:E10)</f>
        <v>0</v>
      </c>
      <c r="F11" s="32">
        <f>SUM(B11:E12)</f>
        <v>7866388</v>
      </c>
      <c r="I11" s="22"/>
    </row>
    <row r="12" spans="1:9" x14ac:dyDescent="0.25">
      <c r="A12" s="30"/>
      <c r="B12" s="31"/>
      <c r="C12" s="31"/>
      <c r="D12" s="31"/>
      <c r="E12" s="31"/>
      <c r="F12" s="33"/>
      <c r="I12" s="22"/>
    </row>
    <row r="13" spans="1:9" x14ac:dyDescent="0.25">
      <c r="A13" s="5"/>
      <c r="B13" s="17"/>
      <c r="C13" s="17"/>
      <c r="D13" s="17"/>
      <c r="E13" s="17"/>
      <c r="F13" s="17"/>
      <c r="I13" s="22"/>
    </row>
    <row r="14" spans="1:9" x14ac:dyDescent="0.25">
      <c r="A14" s="29" t="s">
        <v>11</v>
      </c>
      <c r="B14" s="29"/>
      <c r="C14" s="29"/>
      <c r="D14" s="29"/>
      <c r="E14" s="29"/>
      <c r="F14" s="29"/>
      <c r="I14" s="22"/>
    </row>
    <row r="15" spans="1:9" x14ac:dyDescent="0.25">
      <c r="A15" s="3" t="s">
        <v>12</v>
      </c>
      <c r="B15" s="4">
        <v>530055</v>
      </c>
      <c r="C15" s="4"/>
      <c r="D15" s="4"/>
      <c r="E15" s="4">
        <v>0</v>
      </c>
      <c r="F15" s="4">
        <f t="shared" ref="F15:F23" si="1">SUM(B15:E15)</f>
        <v>530055</v>
      </c>
      <c r="I15" s="22"/>
    </row>
    <row r="16" spans="1:9" x14ac:dyDescent="0.25">
      <c r="A16" s="3" t="s">
        <v>13</v>
      </c>
      <c r="B16" s="4">
        <v>1741008</v>
      </c>
      <c r="C16" s="4"/>
      <c r="D16" s="4"/>
      <c r="E16" s="4">
        <v>0</v>
      </c>
      <c r="F16" s="4">
        <f t="shared" si="1"/>
        <v>1741008</v>
      </c>
      <c r="I16" s="22"/>
    </row>
    <row r="17" spans="1:9" x14ac:dyDescent="0.25">
      <c r="A17" s="3" t="s">
        <v>14</v>
      </c>
      <c r="B17" s="4">
        <f>520388-254000</f>
        <v>266388</v>
      </c>
      <c r="C17" s="4">
        <v>1640540</v>
      </c>
      <c r="D17" s="4"/>
      <c r="E17" s="4">
        <v>0</v>
      </c>
      <c r="F17" s="4">
        <f t="shared" si="1"/>
        <v>1906928</v>
      </c>
      <c r="I17" s="22"/>
    </row>
    <row r="18" spans="1:9" x14ac:dyDescent="0.25">
      <c r="A18" s="3" t="s">
        <v>15</v>
      </c>
      <c r="B18" s="4">
        <v>34016</v>
      </c>
      <c r="C18" s="4"/>
      <c r="D18" s="4"/>
      <c r="E18" s="4">
        <v>0</v>
      </c>
      <c r="F18" s="4">
        <f t="shared" si="1"/>
        <v>34016</v>
      </c>
      <c r="I18" s="22"/>
    </row>
    <row r="19" spans="1:9" x14ac:dyDescent="0.25">
      <c r="A19" s="3" t="s">
        <v>16</v>
      </c>
      <c r="B19" s="4">
        <v>287620</v>
      </c>
      <c r="C19" s="4"/>
      <c r="D19" s="4"/>
      <c r="E19" s="4">
        <v>0</v>
      </c>
      <c r="F19" s="4">
        <f t="shared" si="1"/>
        <v>287620</v>
      </c>
      <c r="I19" s="22"/>
    </row>
    <row r="20" spans="1:9" s="13" customFormat="1" x14ac:dyDescent="0.25">
      <c r="A20" s="12" t="s">
        <v>17</v>
      </c>
      <c r="B20" s="4">
        <f>142537+815000</f>
        <v>957537</v>
      </c>
      <c r="C20" s="4"/>
      <c r="D20" s="4"/>
      <c r="E20" s="4">
        <v>0</v>
      </c>
      <c r="F20" s="4">
        <f t="shared" si="1"/>
        <v>957537</v>
      </c>
      <c r="H20" s="9"/>
      <c r="I20"/>
    </row>
    <row r="21" spans="1:9" x14ac:dyDescent="0.25">
      <c r="A21" s="3" t="s">
        <v>18</v>
      </c>
      <c r="B21" s="4">
        <v>210609</v>
      </c>
      <c r="C21" s="4"/>
      <c r="D21" s="4">
        <v>50</v>
      </c>
      <c r="E21" s="4">
        <v>0</v>
      </c>
      <c r="F21" s="4">
        <f t="shared" si="1"/>
        <v>210659</v>
      </c>
    </row>
    <row r="22" spans="1:9" x14ac:dyDescent="0.25">
      <c r="A22" s="3" t="s">
        <v>19</v>
      </c>
      <c r="B22" s="4">
        <v>132542</v>
      </c>
      <c r="C22" s="4"/>
      <c r="D22" s="4"/>
      <c r="E22" s="4">
        <v>0</v>
      </c>
      <c r="F22" s="4">
        <f t="shared" si="1"/>
        <v>132542</v>
      </c>
    </row>
    <row r="23" spans="1:9" x14ac:dyDescent="0.25">
      <c r="A23" s="3" t="s">
        <v>20</v>
      </c>
      <c r="B23" s="4">
        <v>313445</v>
      </c>
      <c r="C23" s="4"/>
      <c r="D23" s="4"/>
      <c r="E23" s="24">
        <v>0</v>
      </c>
      <c r="F23" s="4">
        <f t="shared" si="1"/>
        <v>313445</v>
      </c>
    </row>
    <row r="24" spans="1:9" ht="24.75" x14ac:dyDescent="0.25">
      <c r="A24" s="6" t="s">
        <v>21</v>
      </c>
      <c r="B24" s="18">
        <f>SUM(B15:B23)</f>
        <v>4473220</v>
      </c>
      <c r="C24" s="18">
        <f>SUM(C15:C23)</f>
        <v>1640540</v>
      </c>
      <c r="D24" s="18">
        <f>SUM(D15:D23)</f>
        <v>50</v>
      </c>
      <c r="E24" s="18">
        <f>SUM(E15:E23)</f>
        <v>0</v>
      </c>
      <c r="F24" s="18">
        <f>SUM(B24:E24)</f>
        <v>6113810</v>
      </c>
      <c r="I24" s="22"/>
    </row>
    <row r="25" spans="1:9" ht="24.75" x14ac:dyDescent="0.25">
      <c r="A25" s="6" t="s">
        <v>22</v>
      </c>
      <c r="B25" s="19">
        <f>B11-B24</f>
        <v>1750221</v>
      </c>
      <c r="C25" s="19">
        <f>+C11-C24</f>
        <v>279</v>
      </c>
      <c r="D25" s="19">
        <f>+D11-D24</f>
        <v>2078</v>
      </c>
      <c r="E25" s="19">
        <f>+E11-E24</f>
        <v>0</v>
      </c>
      <c r="F25" s="19">
        <f t="shared" ref="F25:F26" si="2">SUM(B25:E25)</f>
        <v>1752578</v>
      </c>
      <c r="I25" s="22"/>
    </row>
    <row r="26" spans="1:9" ht="24" x14ac:dyDescent="0.25">
      <c r="A26" s="7" t="s">
        <v>23</v>
      </c>
      <c r="B26" s="20">
        <f>+B25</f>
        <v>1750221</v>
      </c>
      <c r="C26" s="20">
        <f>+C25</f>
        <v>279</v>
      </c>
      <c r="D26" s="20">
        <f>+D25</f>
        <v>2078</v>
      </c>
      <c r="E26" s="20">
        <f>+E25</f>
        <v>0</v>
      </c>
      <c r="F26" s="18">
        <f t="shared" si="2"/>
        <v>1752578</v>
      </c>
      <c r="I26" s="22"/>
    </row>
    <row r="27" spans="1:9" x14ac:dyDescent="0.25">
      <c r="A27" s="8"/>
      <c r="B27" s="21"/>
      <c r="C27" s="21"/>
      <c r="D27" s="21"/>
      <c r="E27" s="21"/>
      <c r="F27" s="21"/>
    </row>
    <row r="29" spans="1:9" x14ac:dyDescent="0.25">
      <c r="A29" t="s">
        <v>24</v>
      </c>
      <c r="B29" s="13">
        <f>+B9+B10-B24</f>
        <v>-558377</v>
      </c>
      <c r="C29" s="13">
        <f>+C9+C10-C24</f>
        <v>-40</v>
      </c>
      <c r="D29" s="13">
        <f>+D9+D10-D24</f>
        <v>-50</v>
      </c>
      <c r="E29" s="13">
        <f>+E9+E10-E24</f>
        <v>0</v>
      </c>
    </row>
  </sheetData>
  <mergeCells count="7">
    <mergeCell ref="A14:F14"/>
    <mergeCell ref="A11:A12"/>
    <mergeCell ref="B11:B12"/>
    <mergeCell ref="C11:C12"/>
    <mergeCell ref="D11:D12"/>
    <mergeCell ref="E11:E12"/>
    <mergeCell ref="F11:F12"/>
  </mergeCells>
  <pageMargins left="0.7" right="0.7" top="0.75" bottom="0.75" header="0.3" footer="0.3"/>
  <pageSetup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zoomScaleNormal="100" workbookViewId="0">
      <selection activeCell="B24" sqref="B24"/>
    </sheetView>
  </sheetViews>
  <sheetFormatPr defaultRowHeight="15" x14ac:dyDescent="0.25"/>
  <cols>
    <col min="1" max="1" width="22.7109375" customWidth="1"/>
    <col min="2" max="6" width="15.85546875" style="13" customWidth="1"/>
    <col min="8" max="8" width="12.5703125" style="9" bestFit="1" customWidth="1"/>
    <col min="9" max="9" width="10" bestFit="1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s="23" t="s">
        <v>26</v>
      </c>
    </row>
    <row r="6" spans="1:9" ht="36.75" x14ac:dyDescent="0.25">
      <c r="A6" s="1"/>
      <c r="B6" s="14" t="s">
        <v>2</v>
      </c>
      <c r="C6" s="25" t="s">
        <v>3</v>
      </c>
      <c r="D6" s="25" t="s">
        <v>4</v>
      </c>
      <c r="E6" s="25" t="s">
        <v>5</v>
      </c>
      <c r="F6" s="14" t="s">
        <v>6</v>
      </c>
    </row>
    <row r="7" spans="1:9" x14ac:dyDescent="0.25">
      <c r="A7" s="2"/>
      <c r="B7" s="15"/>
      <c r="C7" s="15"/>
      <c r="D7" s="15"/>
      <c r="E7" s="15"/>
      <c r="F7" s="15"/>
    </row>
    <row r="8" spans="1:9" x14ac:dyDescent="0.25">
      <c r="A8" s="3" t="s">
        <v>7</v>
      </c>
      <c r="B8" s="24">
        <v>1731261</v>
      </c>
      <c r="C8" s="4">
        <v>148582</v>
      </c>
      <c r="D8" s="4">
        <v>6213</v>
      </c>
      <c r="E8" s="4">
        <v>218727</v>
      </c>
      <c r="F8" s="4">
        <f>SUM(B8:E8)</f>
        <v>2104783</v>
      </c>
      <c r="I8" s="22"/>
    </row>
    <row r="9" spans="1:9" x14ac:dyDescent="0.25">
      <c r="A9" s="3" t="s">
        <v>8</v>
      </c>
      <c r="B9" s="4">
        <v>4189336</v>
      </c>
      <c r="C9" s="4">
        <v>605750</v>
      </c>
      <c r="D9" s="4">
        <v>43555</v>
      </c>
      <c r="E9" s="4">
        <v>0</v>
      </c>
      <c r="F9" s="4">
        <f t="shared" ref="F9:F10" si="0">SUM(B9:E9)</f>
        <v>4838641</v>
      </c>
      <c r="I9" s="22"/>
    </row>
    <row r="10" spans="1:9" s="11" customFormat="1" x14ac:dyDescent="0.25">
      <c r="A10" s="10" t="s">
        <v>9</v>
      </c>
      <c r="B10" s="4">
        <v>-16000</v>
      </c>
      <c r="C10" s="4">
        <v>60000</v>
      </c>
      <c r="D10" s="16">
        <v>-44000</v>
      </c>
      <c r="E10" s="16">
        <v>0</v>
      </c>
      <c r="F10" s="4">
        <f t="shared" si="0"/>
        <v>0</v>
      </c>
      <c r="H10" s="9"/>
      <c r="I10" s="22"/>
    </row>
    <row r="11" spans="1:9" x14ac:dyDescent="0.25">
      <c r="A11" s="30" t="s">
        <v>10</v>
      </c>
      <c r="B11" s="31">
        <f>SUM(B8:B10)</f>
        <v>5904597</v>
      </c>
      <c r="C11" s="31">
        <f>SUM(C8:C10)</f>
        <v>814332</v>
      </c>
      <c r="D11" s="31">
        <f>SUM(D8:D10)</f>
        <v>5768</v>
      </c>
      <c r="E11" s="31">
        <f>SUM(E8:E10)</f>
        <v>218727</v>
      </c>
      <c r="F11" s="32">
        <f>SUM(B11:E12)</f>
        <v>6943424</v>
      </c>
      <c r="I11" s="22"/>
    </row>
    <row r="12" spans="1:9" x14ac:dyDescent="0.25">
      <c r="A12" s="30"/>
      <c r="B12" s="31"/>
      <c r="C12" s="31"/>
      <c r="D12" s="31"/>
      <c r="E12" s="31"/>
      <c r="F12" s="33"/>
      <c r="I12" s="22"/>
    </row>
    <row r="13" spans="1:9" x14ac:dyDescent="0.25">
      <c r="A13" s="5"/>
      <c r="B13" s="17"/>
      <c r="C13" s="17"/>
      <c r="D13" s="17"/>
      <c r="E13" s="17"/>
      <c r="F13" s="17"/>
      <c r="I13" s="22"/>
    </row>
    <row r="14" spans="1:9" x14ac:dyDescent="0.25">
      <c r="A14" s="29" t="s">
        <v>11</v>
      </c>
      <c r="B14" s="29"/>
      <c r="C14" s="29"/>
      <c r="D14" s="29"/>
      <c r="E14" s="29"/>
      <c r="F14" s="29"/>
      <c r="I14" s="22"/>
    </row>
    <row r="15" spans="1:9" x14ac:dyDescent="0.25">
      <c r="A15" s="3" t="s">
        <v>12</v>
      </c>
      <c r="B15" s="4">
        <v>504200</v>
      </c>
      <c r="C15" s="4"/>
      <c r="D15" s="4"/>
      <c r="E15" s="4">
        <v>5000</v>
      </c>
      <c r="F15" s="4">
        <f t="shared" ref="F15:F23" si="1">SUM(B15:E15)</f>
        <v>509200</v>
      </c>
      <c r="I15" s="22"/>
    </row>
    <row r="16" spans="1:9" x14ac:dyDescent="0.25">
      <c r="A16" s="3" t="s">
        <v>13</v>
      </c>
      <c r="B16" s="4">
        <v>1644765</v>
      </c>
      <c r="C16" s="4"/>
      <c r="D16" s="4"/>
      <c r="E16" s="4">
        <v>18000</v>
      </c>
      <c r="F16" s="4">
        <f t="shared" si="1"/>
        <v>1662765</v>
      </c>
      <c r="I16" s="22"/>
    </row>
    <row r="17" spans="1:9" x14ac:dyDescent="0.25">
      <c r="A17" s="3" t="s">
        <v>14</v>
      </c>
      <c r="B17" s="4">
        <v>266633</v>
      </c>
      <c r="C17" s="4">
        <v>665882</v>
      </c>
      <c r="D17" s="4"/>
      <c r="E17" s="4">
        <v>10000</v>
      </c>
      <c r="F17" s="4">
        <f t="shared" si="1"/>
        <v>942515</v>
      </c>
      <c r="I17" s="22"/>
    </row>
    <row r="18" spans="1:9" x14ac:dyDescent="0.25">
      <c r="A18" s="3" t="s">
        <v>15</v>
      </c>
      <c r="B18" s="4">
        <v>35672</v>
      </c>
      <c r="C18" s="4"/>
      <c r="D18" s="4"/>
      <c r="E18" s="4">
        <v>0</v>
      </c>
      <c r="F18" s="4">
        <f t="shared" si="1"/>
        <v>35672</v>
      </c>
      <c r="I18" s="22"/>
    </row>
    <row r="19" spans="1:9" x14ac:dyDescent="0.25">
      <c r="A19" s="3" t="s">
        <v>16</v>
      </c>
      <c r="B19" s="4">
        <v>271566</v>
      </c>
      <c r="C19" s="4"/>
      <c r="D19" s="4"/>
      <c r="E19" s="4">
        <v>0</v>
      </c>
      <c r="F19" s="4">
        <f t="shared" si="1"/>
        <v>271566</v>
      </c>
      <c r="I19" s="22"/>
    </row>
    <row r="20" spans="1:9" s="13" customFormat="1" x14ac:dyDescent="0.25">
      <c r="A20" s="12" t="s">
        <v>17</v>
      </c>
      <c r="B20" s="4">
        <f>687000+126888</f>
        <v>813888</v>
      </c>
      <c r="C20" s="4"/>
      <c r="D20" s="4"/>
      <c r="E20" s="4">
        <v>0</v>
      </c>
      <c r="F20" s="4">
        <f t="shared" si="1"/>
        <v>813888</v>
      </c>
      <c r="H20" s="9"/>
      <c r="I20"/>
    </row>
    <row r="21" spans="1:9" x14ac:dyDescent="0.25">
      <c r="A21" s="3" t="s">
        <v>18</v>
      </c>
      <c r="B21" s="4">
        <v>207303</v>
      </c>
      <c r="C21" s="4"/>
      <c r="D21" s="4">
        <v>50</v>
      </c>
      <c r="E21" s="4">
        <v>0</v>
      </c>
      <c r="F21" s="4">
        <f t="shared" si="1"/>
        <v>207353</v>
      </c>
    </row>
    <row r="22" spans="1:9" x14ac:dyDescent="0.25">
      <c r="A22" s="3" t="s">
        <v>19</v>
      </c>
      <c r="B22" s="4">
        <v>372496</v>
      </c>
      <c r="C22" s="4"/>
      <c r="D22" s="4"/>
      <c r="E22" s="4">
        <v>90000</v>
      </c>
      <c r="F22" s="4">
        <f t="shared" si="1"/>
        <v>462496</v>
      </c>
    </row>
    <row r="23" spans="1:9" x14ac:dyDescent="0.25">
      <c r="A23" s="3" t="s">
        <v>20</v>
      </c>
      <c r="B23" s="4">
        <v>245944</v>
      </c>
      <c r="C23" s="4"/>
      <c r="D23" s="4"/>
      <c r="E23" s="24">
        <v>28946</v>
      </c>
      <c r="F23" s="4">
        <f t="shared" si="1"/>
        <v>274890</v>
      </c>
    </row>
    <row r="24" spans="1:9" ht="24.75" x14ac:dyDescent="0.25">
      <c r="A24" s="6" t="s">
        <v>21</v>
      </c>
      <c r="B24" s="18">
        <f>SUM(B15:B23)</f>
        <v>4362467</v>
      </c>
      <c r="C24" s="18">
        <f>SUM(C15:C23)</f>
        <v>665882</v>
      </c>
      <c r="D24" s="18">
        <f>SUM(D15:D23)</f>
        <v>50</v>
      </c>
      <c r="E24" s="18">
        <f>SUM(E15:E23)</f>
        <v>151946</v>
      </c>
      <c r="F24" s="18">
        <f>SUM(B24:E24)</f>
        <v>5180345</v>
      </c>
      <c r="I24" s="22"/>
    </row>
    <row r="25" spans="1:9" ht="24.75" x14ac:dyDescent="0.25">
      <c r="A25" s="6" t="s">
        <v>22</v>
      </c>
      <c r="B25" s="19">
        <f>B11-B24</f>
        <v>1542130</v>
      </c>
      <c r="C25" s="19">
        <f>+C11-C24</f>
        <v>148450</v>
      </c>
      <c r="D25" s="19">
        <f>+D11-D24</f>
        <v>5718</v>
      </c>
      <c r="E25" s="19">
        <f>+E11-E24</f>
        <v>66781</v>
      </c>
      <c r="F25" s="19">
        <f t="shared" ref="F25:F26" si="2">SUM(B25:E25)</f>
        <v>1763079</v>
      </c>
      <c r="I25" s="22"/>
    </row>
    <row r="26" spans="1:9" ht="24" x14ac:dyDescent="0.25">
      <c r="A26" s="7" t="s">
        <v>23</v>
      </c>
      <c r="B26" s="20">
        <f>+B25</f>
        <v>1542130</v>
      </c>
      <c r="C26" s="20">
        <f>+C25</f>
        <v>148450</v>
      </c>
      <c r="D26" s="20">
        <f>+D25</f>
        <v>5718</v>
      </c>
      <c r="E26" s="20">
        <f>+E25</f>
        <v>66781</v>
      </c>
      <c r="F26" s="18">
        <f t="shared" si="2"/>
        <v>1763079</v>
      </c>
      <c r="I26" s="22"/>
    </row>
    <row r="27" spans="1:9" x14ac:dyDescent="0.25">
      <c r="A27" s="8"/>
      <c r="B27" s="21"/>
      <c r="C27" s="21"/>
      <c r="D27" s="21"/>
      <c r="E27" s="21"/>
      <c r="F27" s="21"/>
    </row>
    <row r="29" spans="1:9" x14ac:dyDescent="0.25">
      <c r="A29" t="s">
        <v>24</v>
      </c>
      <c r="B29" s="13">
        <f>+B9+B10-B24</f>
        <v>-189131</v>
      </c>
      <c r="C29" s="13">
        <f>+C9+C10-C24</f>
        <v>-132</v>
      </c>
      <c r="D29" s="13">
        <f>+D9+D10-D24</f>
        <v>-495</v>
      </c>
      <c r="E29" s="13">
        <f>+E9+E10-E24</f>
        <v>-151946</v>
      </c>
    </row>
  </sheetData>
  <mergeCells count="7">
    <mergeCell ref="A14:F14"/>
    <mergeCell ref="E11:E12"/>
    <mergeCell ref="A11:A12"/>
    <mergeCell ref="B11:B12"/>
    <mergeCell ref="C11:C12"/>
    <mergeCell ref="D11:D12"/>
    <mergeCell ref="F11:F12"/>
  </mergeCells>
  <pageMargins left="0.7" right="0.7" top="0.75" bottom="0.75" header="0.3" footer="0.3"/>
  <pageSetup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A083-170C-4346-BABF-CF7CC3EDB127}">
  <dimension ref="A1:I29"/>
  <sheetViews>
    <sheetView zoomScaleNormal="100" workbookViewId="0">
      <selection activeCell="H31" sqref="H31"/>
    </sheetView>
  </sheetViews>
  <sheetFormatPr defaultRowHeight="15" x14ac:dyDescent="0.25"/>
  <cols>
    <col min="1" max="1" width="22.7109375" customWidth="1"/>
    <col min="2" max="6" width="15.85546875" style="13" customWidth="1"/>
    <col min="8" max="8" width="12.5703125" style="9" bestFit="1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s="23" t="s">
        <v>25</v>
      </c>
    </row>
    <row r="6" spans="1:9" ht="36.75" x14ac:dyDescent="0.25">
      <c r="A6" s="1"/>
      <c r="B6" s="14" t="s">
        <v>2</v>
      </c>
      <c r="C6" s="25" t="s">
        <v>3</v>
      </c>
      <c r="D6" s="25" t="s">
        <v>4</v>
      </c>
      <c r="E6" s="25" t="s">
        <v>5</v>
      </c>
      <c r="F6" s="14" t="s">
        <v>6</v>
      </c>
    </row>
    <row r="7" spans="1:9" x14ac:dyDescent="0.25">
      <c r="A7" s="2"/>
      <c r="B7" s="15"/>
      <c r="C7" s="15"/>
      <c r="D7" s="15"/>
      <c r="E7" s="15"/>
      <c r="F7" s="15"/>
    </row>
    <row r="8" spans="1:9" x14ac:dyDescent="0.25">
      <c r="A8" s="3" t="s">
        <v>7</v>
      </c>
      <c r="B8" s="24">
        <v>739239</v>
      </c>
      <c r="C8" s="4">
        <v>7906</v>
      </c>
      <c r="D8" s="4">
        <v>4905</v>
      </c>
      <c r="E8" s="4">
        <v>472020</v>
      </c>
      <c r="F8" s="4">
        <f>SUM(B8:E8)</f>
        <v>1224070</v>
      </c>
      <c r="I8" s="22"/>
    </row>
    <row r="9" spans="1:9" x14ac:dyDescent="0.25">
      <c r="A9" s="3" t="s">
        <v>8</v>
      </c>
      <c r="B9" s="4">
        <f>3612005-B10-335540-1</f>
        <v>3286464</v>
      </c>
      <c r="C9" s="4">
        <f>75000+16000</f>
        <v>91000</v>
      </c>
      <c r="D9" s="4">
        <v>40900</v>
      </c>
      <c r="E9" s="4">
        <v>0</v>
      </c>
      <c r="F9" s="4">
        <f t="shared" ref="F9:F10" si="0">SUM(B9:E9)</f>
        <v>3418364</v>
      </c>
      <c r="I9" s="22"/>
    </row>
    <row r="10" spans="1:9" s="11" customFormat="1" x14ac:dyDescent="0.25">
      <c r="A10" s="10" t="s">
        <v>9</v>
      </c>
      <c r="B10" s="4">
        <v>-10000</v>
      </c>
      <c r="C10" s="4">
        <v>50000</v>
      </c>
      <c r="D10" s="16">
        <v>-40000</v>
      </c>
      <c r="E10" s="16">
        <v>0</v>
      </c>
      <c r="F10" s="4">
        <f t="shared" si="0"/>
        <v>0</v>
      </c>
      <c r="H10" s="9"/>
      <c r="I10" s="22"/>
    </row>
    <row r="11" spans="1:9" x14ac:dyDescent="0.25">
      <c r="A11" s="30" t="s">
        <v>10</v>
      </c>
      <c r="B11" s="31">
        <f>SUM(B8:B10)</f>
        <v>4015703</v>
      </c>
      <c r="C11" s="31">
        <f>SUM(C8:C10)</f>
        <v>148906</v>
      </c>
      <c r="D11" s="31">
        <f>SUM(D8:D10)</f>
        <v>5805</v>
      </c>
      <c r="E11" s="31">
        <f>SUM(E8:E10)</f>
        <v>472020</v>
      </c>
      <c r="F11" s="32">
        <f>SUM(B11:E12)</f>
        <v>4642434</v>
      </c>
      <c r="I11" s="22"/>
    </row>
    <row r="12" spans="1:9" x14ac:dyDescent="0.25">
      <c r="A12" s="30"/>
      <c r="B12" s="31"/>
      <c r="C12" s="31"/>
      <c r="D12" s="31"/>
      <c r="E12" s="31"/>
      <c r="F12" s="33"/>
      <c r="I12" s="22"/>
    </row>
    <row r="13" spans="1:9" x14ac:dyDescent="0.25">
      <c r="A13" s="5"/>
      <c r="B13" s="17"/>
      <c r="C13" s="17"/>
      <c r="D13" s="17"/>
      <c r="E13" s="17"/>
      <c r="F13" s="17"/>
      <c r="I13" s="22"/>
    </row>
    <row r="14" spans="1:9" x14ac:dyDescent="0.25">
      <c r="A14" s="29" t="s">
        <v>11</v>
      </c>
      <c r="B14" s="29"/>
      <c r="C14" s="29"/>
      <c r="D14" s="29"/>
      <c r="E14" s="29"/>
      <c r="F14" s="29"/>
      <c r="I14" s="22"/>
    </row>
    <row r="15" spans="1:9" x14ac:dyDescent="0.25">
      <c r="A15" s="3" t="s">
        <v>12</v>
      </c>
      <c r="B15" s="4">
        <v>405581</v>
      </c>
      <c r="C15" s="4"/>
      <c r="D15" s="4"/>
      <c r="E15" s="4">
        <v>0</v>
      </c>
      <c r="F15" s="4">
        <f t="shared" ref="F15:F23" si="1">SUM(B15:E15)</f>
        <v>405581</v>
      </c>
      <c r="I15" s="22"/>
    </row>
    <row r="16" spans="1:9" x14ac:dyDescent="0.25">
      <c r="A16" s="3" t="s">
        <v>13</v>
      </c>
      <c r="B16" s="4">
        <v>1232535</v>
      </c>
      <c r="C16" s="4"/>
      <c r="D16" s="4"/>
      <c r="E16" s="4">
        <f>10000+12000</f>
        <v>22000</v>
      </c>
      <c r="F16" s="4">
        <f t="shared" si="1"/>
        <v>1254535</v>
      </c>
      <c r="I16" s="22"/>
    </row>
    <row r="17" spans="1:9" x14ac:dyDescent="0.25">
      <c r="A17" s="3" t="s">
        <v>14</v>
      </c>
      <c r="B17" s="4">
        <v>312872</v>
      </c>
      <c r="C17" s="4">
        <f>50000+45000+26656+16000</f>
        <v>137656</v>
      </c>
      <c r="D17" s="4"/>
      <c r="E17" s="4">
        <v>192000</v>
      </c>
      <c r="F17" s="4">
        <f t="shared" si="1"/>
        <v>642528</v>
      </c>
      <c r="I17" s="22"/>
    </row>
    <row r="18" spans="1:9" x14ac:dyDescent="0.25">
      <c r="A18" s="3" t="s">
        <v>15</v>
      </c>
      <c r="B18" s="4">
        <v>32882</v>
      </c>
      <c r="C18" s="4"/>
      <c r="D18" s="4"/>
      <c r="E18" s="4">
        <v>0</v>
      </c>
      <c r="F18" s="4">
        <f t="shared" si="1"/>
        <v>32882</v>
      </c>
      <c r="I18" s="22"/>
    </row>
    <row r="19" spans="1:9" x14ac:dyDescent="0.25">
      <c r="A19" s="3" t="s">
        <v>16</v>
      </c>
      <c r="B19" s="4">
        <v>195000</v>
      </c>
      <c r="C19" s="4"/>
      <c r="D19" s="4"/>
      <c r="E19" s="4">
        <v>0</v>
      </c>
      <c r="F19" s="4">
        <f t="shared" si="1"/>
        <v>195000</v>
      </c>
      <c r="I19" s="22"/>
    </row>
    <row r="20" spans="1:9" s="13" customFormat="1" x14ac:dyDescent="0.25">
      <c r="A20" s="12" t="s">
        <v>17</v>
      </c>
      <c r="B20" s="4">
        <f>110673+523000</f>
        <v>633673</v>
      </c>
      <c r="C20" s="4"/>
      <c r="D20" s="4"/>
      <c r="E20" s="4">
        <v>26140</v>
      </c>
      <c r="F20" s="4">
        <f t="shared" si="1"/>
        <v>659813</v>
      </c>
      <c r="H20" s="9"/>
      <c r="I20" s="22"/>
    </row>
    <row r="21" spans="1:9" x14ac:dyDescent="0.25">
      <c r="A21" s="3" t="s">
        <v>18</v>
      </c>
      <c r="B21" s="4">
        <v>161209</v>
      </c>
      <c r="C21" s="4"/>
      <c r="D21" s="4">
        <v>50</v>
      </c>
      <c r="E21" s="4">
        <v>0</v>
      </c>
      <c r="F21" s="4">
        <f t="shared" si="1"/>
        <v>161259</v>
      </c>
      <c r="I21" s="22"/>
    </row>
    <row r="22" spans="1:9" x14ac:dyDescent="0.25">
      <c r="A22" s="3" t="s">
        <v>19</v>
      </c>
      <c r="B22" s="4">
        <v>106461</v>
      </c>
      <c r="C22" s="4"/>
      <c r="D22" s="4"/>
      <c r="E22" s="4">
        <v>95400</v>
      </c>
      <c r="F22" s="4">
        <f t="shared" si="1"/>
        <v>201861</v>
      </c>
      <c r="I22" s="22"/>
    </row>
    <row r="23" spans="1:9" x14ac:dyDescent="0.25">
      <c r="A23" s="3" t="s">
        <v>20</v>
      </c>
      <c r="B23" s="4">
        <v>178600</v>
      </c>
      <c r="C23" s="4"/>
      <c r="D23" s="4"/>
      <c r="E23" s="4"/>
      <c r="F23" s="4">
        <f t="shared" si="1"/>
        <v>178600</v>
      </c>
      <c r="I23" s="22"/>
    </row>
    <row r="24" spans="1:9" ht="24.75" x14ac:dyDescent="0.25">
      <c r="A24" s="6" t="s">
        <v>21</v>
      </c>
      <c r="B24" s="18">
        <f>SUM(B15:B23)</f>
        <v>3258813</v>
      </c>
      <c r="C24" s="18">
        <f>SUM(C15:C23)</f>
        <v>137656</v>
      </c>
      <c r="D24" s="18">
        <f>SUM(D15:D23)</f>
        <v>50</v>
      </c>
      <c r="E24" s="18">
        <f>SUM(E15:E23)</f>
        <v>335540</v>
      </c>
      <c r="F24" s="18">
        <f>SUM(B24:E24)</f>
        <v>3732059</v>
      </c>
      <c r="I24" s="22"/>
    </row>
    <row r="25" spans="1:9" ht="24.75" x14ac:dyDescent="0.25">
      <c r="A25" s="6" t="s">
        <v>22</v>
      </c>
      <c r="B25" s="19">
        <f>B11-B24</f>
        <v>756890</v>
      </c>
      <c r="C25" s="19">
        <f>+C11-C24</f>
        <v>11250</v>
      </c>
      <c r="D25" s="19">
        <f>+D11-D24</f>
        <v>5755</v>
      </c>
      <c r="E25" s="19">
        <f>+E11-E24</f>
        <v>136480</v>
      </c>
      <c r="F25" s="19">
        <f t="shared" ref="F25:F26" si="2">SUM(B25:E25)</f>
        <v>910375</v>
      </c>
      <c r="I25" s="22"/>
    </row>
    <row r="26" spans="1:9" ht="24" x14ac:dyDescent="0.25">
      <c r="A26" s="7" t="s">
        <v>23</v>
      </c>
      <c r="B26" s="20">
        <f>+B25</f>
        <v>756890</v>
      </c>
      <c r="C26" s="20">
        <f>+C25</f>
        <v>11250</v>
      </c>
      <c r="D26" s="20">
        <f>+D25</f>
        <v>5755</v>
      </c>
      <c r="E26" s="20">
        <f>+E25</f>
        <v>136480</v>
      </c>
      <c r="F26" s="18">
        <f t="shared" si="2"/>
        <v>910375</v>
      </c>
      <c r="I26" s="22"/>
    </row>
    <row r="27" spans="1:9" x14ac:dyDescent="0.25">
      <c r="A27" s="8"/>
      <c r="B27" s="21"/>
      <c r="C27" s="21"/>
      <c r="D27" s="21"/>
      <c r="E27" s="21"/>
      <c r="F27" s="21"/>
    </row>
    <row r="29" spans="1:9" x14ac:dyDescent="0.25">
      <c r="A29" t="s">
        <v>24</v>
      </c>
      <c r="B29" s="13">
        <f>+B9+B10-B24</f>
        <v>17651</v>
      </c>
      <c r="C29" s="13">
        <f>+C9+C10-C24</f>
        <v>3344</v>
      </c>
      <c r="D29" s="13">
        <f>+D9+D10-D24</f>
        <v>850</v>
      </c>
      <c r="E29" s="13">
        <f>+E9+E10-E24</f>
        <v>-335540</v>
      </c>
    </row>
  </sheetData>
  <mergeCells count="7">
    <mergeCell ref="A14:F14"/>
    <mergeCell ref="A11:A12"/>
    <mergeCell ref="B11:B12"/>
    <mergeCell ref="C11:C12"/>
    <mergeCell ref="D11:D12"/>
    <mergeCell ref="E11:E12"/>
    <mergeCell ref="F11:F12"/>
  </mergeCells>
  <pageMargins left="0.7" right="0.7" top="0.75" bottom="0.75" header="0.3" footer="0.3"/>
  <pageSetup scale="8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F3F3FE4516524CA93AE2816CAEC434" ma:contentTypeVersion="13" ma:contentTypeDescription="Create a new document." ma:contentTypeScope="" ma:versionID="40b8049ebb036e2c134958424c94206d">
  <xsd:schema xmlns:xsd="http://www.w3.org/2001/XMLSchema" xmlns:xs="http://www.w3.org/2001/XMLSchema" xmlns:p="http://schemas.microsoft.com/office/2006/metadata/properties" xmlns:ns2="9296ee48-ea19-431d-84c1-c3360973e13d" xmlns:ns3="ecbd91c9-0d0a-4e3e-87f8-81e175ad4402" targetNamespace="http://schemas.microsoft.com/office/2006/metadata/properties" ma:root="true" ma:fieldsID="ea392e0ae3bb944b1191e227eb441338" ns2:_="" ns3:_="">
    <xsd:import namespace="9296ee48-ea19-431d-84c1-c3360973e13d"/>
    <xsd:import namespace="ecbd91c9-0d0a-4e3e-87f8-81e175ad440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6ee48-ea19-431d-84c1-c3360973e13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38611649-7180-4d9f-ba5e-b9285122822d}" ma:internalName="TaxCatchAll" ma:showField="CatchAllData" ma:web="9296ee48-ea19-431d-84c1-c3360973e1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d91c9-0d0a-4e3e-87f8-81e175ad4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76bb257-1184-4c22-939b-44b23547fe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296ee48-ea19-431d-84c1-c3360973e13d">6DYCXMPY7RA7-1146681511-118819</_dlc_DocId>
    <lcf76f155ced4ddcb4097134ff3c332f xmlns="ecbd91c9-0d0a-4e3e-87f8-81e175ad4402">
      <Terms xmlns="http://schemas.microsoft.com/office/infopath/2007/PartnerControls"/>
    </lcf76f155ced4ddcb4097134ff3c332f>
    <TaxCatchAll xmlns="9296ee48-ea19-431d-84c1-c3360973e13d" xsi:nil="true"/>
    <_dlc_DocIdUrl xmlns="9296ee48-ea19-431d-84c1-c3360973e13d">
      <Url>https://southgateky.sharepoint.com/sites/Admin/_layouts/15/DocIdRedir.aspx?ID=6DYCXMPY7RA7-1146681511-118819</Url>
      <Description>6DYCXMPY7RA7-1146681511-118819</Description>
    </_dlc_DocIdUrl>
  </documentManagement>
</p:properties>
</file>

<file path=customXml/itemProps1.xml><?xml version="1.0" encoding="utf-8"?>
<ds:datastoreItem xmlns:ds="http://schemas.openxmlformats.org/officeDocument/2006/customXml" ds:itemID="{D2B38A17-0333-423A-B405-CAB54F163863}"/>
</file>

<file path=customXml/itemProps2.xml><?xml version="1.0" encoding="utf-8"?>
<ds:datastoreItem xmlns:ds="http://schemas.openxmlformats.org/officeDocument/2006/customXml" ds:itemID="{8D42731F-FDDA-4DEE-B96A-46BD5AD969E6}"/>
</file>

<file path=customXml/itemProps3.xml><?xml version="1.0" encoding="utf-8"?>
<ds:datastoreItem xmlns:ds="http://schemas.openxmlformats.org/officeDocument/2006/customXml" ds:itemID="{9C1EE04B-2E33-4CFD-842E-5C14C6A27C14}"/>
</file>

<file path=customXml/itemProps4.xml><?xml version="1.0" encoding="utf-8"?>
<ds:datastoreItem xmlns:ds="http://schemas.openxmlformats.org/officeDocument/2006/customXml" ds:itemID="{4EF65D2D-553C-4185-8490-2C2F7EB4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6-30-2027</vt:lpstr>
      <vt:lpstr>6-30-2026</vt:lpstr>
      <vt:lpstr>6-29-2024</vt:lpstr>
      <vt:lpstr>'6-29-2024'!Print_Area</vt:lpstr>
      <vt:lpstr>'6-30-2026'!Print_Area</vt:lpstr>
      <vt:lpstr>'6-30-2027'!Print_Area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Hudson</dc:creator>
  <cp:keywords/>
  <dc:description/>
  <cp:lastModifiedBy>Patty Edgley</cp:lastModifiedBy>
  <cp:revision/>
  <cp:lastPrinted>2026-06-09T15:07:07Z</cp:lastPrinted>
  <dcterms:created xsi:type="dcterms:W3CDTF">2019-06-05T14:32:47Z</dcterms:created>
  <dcterms:modified xsi:type="dcterms:W3CDTF">2026-06-09T15:07:13Z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5993800</vt:r8>
  </property>
  <property fmtid="{D5CDD505-2E9C-101B-9397-08002B2CF9AE}" pid="3" name="MediaServiceImageTags">
    <vt:lpwstr/>
  </property>
  <property fmtid="{D5CDD505-2E9C-101B-9397-08002B2CF9AE}" pid="4" name="ContentTypeId">
    <vt:lpwstr>0x0101000EF3F3FE4516524CA93AE2816CAEC434</vt:lpwstr>
  </property>
  <property fmtid="{D5CDD505-2E9C-101B-9397-08002B2CF9AE}" pid="5" name="_dlc_DocIdItemGuid">
    <vt:lpwstr>c587f237-87e4-450a-b4b9-1a8019510666</vt:lpwstr>
  </property>
</Properties>
</file>